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870" yWindow="0" windowWidth="9210" windowHeight="8205"/>
  </bookViews>
  <sheets>
    <sheet name="2018 PREV AMORT." sheetId="11" r:id="rId1"/>
    <sheet name="2018 PREV. INTERESES " sheetId="10" r:id="rId2"/>
  </sheets>
  <calcPr calcId="125725"/>
</workbook>
</file>

<file path=xl/calcChain.xml><?xml version="1.0" encoding="utf-8"?>
<calcChain xmlns="http://schemas.openxmlformats.org/spreadsheetml/2006/main">
  <c r="R22" i="11"/>
  <c r="D22"/>
  <c r="Q20"/>
  <c r="R20" s="1"/>
  <c r="I5" i="10"/>
  <c r="I6"/>
  <c r="I7"/>
  <c r="I8"/>
  <c r="I9"/>
  <c r="I10"/>
  <c r="I11"/>
  <c r="I12"/>
  <c r="I13"/>
  <c r="I14"/>
  <c r="I15"/>
  <c r="I4"/>
  <c r="I16" l="1"/>
  <c r="Q8" i="11"/>
  <c r="R8" s="1"/>
  <c r="Q9"/>
  <c r="R9" s="1"/>
  <c r="Q10"/>
  <c r="R10" s="1"/>
  <c r="Q11"/>
  <c r="R11" s="1"/>
  <c r="Q12"/>
  <c r="R12" s="1"/>
  <c r="Q13"/>
  <c r="R13" s="1"/>
  <c r="Q14"/>
  <c r="R14" s="1"/>
  <c r="Q15"/>
  <c r="Q16"/>
  <c r="R16" s="1"/>
  <c r="Q17"/>
  <c r="R17" s="1"/>
  <c r="Q7"/>
  <c r="R7" s="1"/>
  <c r="Q18" l="1"/>
  <c r="R15"/>
  <c r="R18" s="1"/>
  <c r="P27"/>
  <c r="O27"/>
  <c r="N27"/>
  <c r="M27"/>
  <c r="K27"/>
  <c r="J27"/>
  <c r="I27"/>
  <c r="H27"/>
  <c r="G27"/>
  <c r="F27"/>
  <c r="D27"/>
  <c r="L27"/>
  <c r="E26"/>
  <c r="Q26" s="1"/>
  <c r="R26" s="1"/>
  <c r="E25"/>
  <c r="D21"/>
  <c r="G21" s="1"/>
  <c r="P18"/>
  <c r="O18"/>
  <c r="N18"/>
  <c r="M18"/>
  <c r="L18"/>
  <c r="K18"/>
  <c r="J18"/>
  <c r="I18"/>
  <c r="H18"/>
  <c r="G18"/>
  <c r="F18"/>
  <c r="D16" i="10"/>
  <c r="E27" i="11" l="1"/>
  <c r="G28" s="1"/>
  <c r="J28" s="1"/>
  <c r="M28" s="1"/>
  <c r="Q22"/>
  <c r="D29"/>
  <c r="G19"/>
  <c r="Q25"/>
  <c r="G29" l="1"/>
  <c r="Q27"/>
  <c r="Q29" s="1"/>
  <c r="R25"/>
  <c r="R27" s="1"/>
  <c r="R29" s="1"/>
  <c r="J19"/>
  <c r="J29" s="1"/>
  <c r="M19" l="1"/>
  <c r="P19" s="1"/>
  <c r="M29" l="1"/>
</calcChain>
</file>

<file path=xl/comments1.xml><?xml version="1.0" encoding="utf-8"?>
<comments xmlns="http://schemas.openxmlformats.org/spreadsheetml/2006/main">
  <authors>
    <author>acardona</author>
    <author>administrador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 xml:space="preserve">31/05/17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 xml:space="preserve">30/11/17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no coincide con lo cargado!!!!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>
      <text>
        <r>
          <rPr>
            <b/>
            <sz val="8"/>
            <color indexed="81"/>
            <rFont val="Tahoma"/>
            <charset val="1"/>
          </rPr>
          <t xml:space="preserve">01/09/15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acardona</author>
    <author>administrador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 xml:space="preserve">30/05/16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1">
      <text>
        <r>
          <rPr>
            <b/>
            <sz val="8"/>
            <color indexed="81"/>
            <rFont val="Tahoma"/>
            <family val="2"/>
          </rPr>
          <t xml:space="preserve">31/05/15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27/05/16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 xml:space="preserve">29/05/16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<sst xmlns="http://schemas.openxmlformats.org/spreadsheetml/2006/main" count="97" uniqueCount="72">
  <si>
    <t>Entidad         Nº Préstamo</t>
  </si>
  <si>
    <t>Fecha contrato Duración</t>
  </si>
  <si>
    <t>Importe Inicial</t>
  </si>
  <si>
    <t>BBVA 165903</t>
  </si>
  <si>
    <t>20/07/2004   31/12/2020</t>
  </si>
  <si>
    <t>BCL 9543275491</t>
  </si>
  <si>
    <t>BCL 45125557</t>
  </si>
  <si>
    <t>06/03/2007  15 hasta 2022</t>
  </si>
  <si>
    <t>BCL 44288667</t>
  </si>
  <si>
    <t>28/06/2005   15 hasta 2021</t>
  </si>
  <si>
    <t>BSCH 1030183749</t>
  </si>
  <si>
    <t>21/07/2008  15hasta 31/12/2023</t>
  </si>
  <si>
    <t xml:space="preserve">SANTANDER 1030183782 </t>
  </si>
  <si>
    <t>01/06/2009 hasta 21/12/2024</t>
  </si>
  <si>
    <t>CAJA DUERO</t>
  </si>
  <si>
    <t>21/06/2006   15 hasta 31/12/2021</t>
  </si>
  <si>
    <t>LIQUIDACION PMTE</t>
  </si>
  <si>
    <t>Fecha</t>
  </si>
  <si>
    <t>LIQ. DEF. 2008</t>
  </si>
  <si>
    <t>LIQ. DEF. 2009</t>
  </si>
  <si>
    <t>BBVA 50129358 refinanciado 2014</t>
  </si>
  <si>
    <t>11/02/14-11/02/22 (1carenc+7años)</t>
  </si>
  <si>
    <t>BBVA 50129528 refinanciado 2014</t>
  </si>
  <si>
    <t>11/02/14-11/02/20 (6 años)</t>
  </si>
  <si>
    <t>1 TRIMESTRE</t>
  </si>
  <si>
    <t>2 TRIMESTRE</t>
  </si>
  <si>
    <t>3 TRIMESTRE</t>
  </si>
  <si>
    <t>4 TRIMESTRE</t>
  </si>
  <si>
    <t>ENERO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</si>
  <si>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</si>
  <si>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</si>
  <si>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</si>
  <si>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</si>
  <si>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</si>
  <si>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</si>
  <si>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</si>
  <si>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</si>
  <si>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</si>
  <si>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</si>
  <si>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</si>
  <si>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31/07/2003   15 </t>
  </si>
  <si>
    <t>anual</t>
  </si>
  <si>
    <t>CAJAMAR 7624</t>
  </si>
  <si>
    <t>BBVA4628</t>
  </si>
  <si>
    <t>0660000467 ICO-POPULAR SENTENCIA (365 DIAS)</t>
  </si>
  <si>
    <t>31/12/2016-31/12/2025 (2 CARENCIA+8 AÑOS)</t>
  </si>
  <si>
    <t>INTERESES</t>
  </si>
  <si>
    <t>intereses coincide con año natural</t>
  </si>
  <si>
    <t>1 Trimestre</t>
  </si>
  <si>
    <t>2 Trimestre</t>
  </si>
  <si>
    <t>3 Trimestre</t>
  </si>
  <si>
    <t>4 Trimestre</t>
  </si>
  <si>
    <t>TOTAL INTERESES</t>
  </si>
  <si>
    <t>BCL 3110284/9543275491</t>
  </si>
  <si>
    <t>31/07/2003   (15)hasta 2019</t>
  </si>
  <si>
    <t>CAJA DUERO 9140208756</t>
  </si>
  <si>
    <t>Se debe poner en la ejecución trimestral de pto. En minhap en "Deuda con Administraciones públicas. (exclusivamente FFEL)(1)"</t>
  </si>
  <si>
    <t xml:space="preserve"> DEUDA VIVA ENTIDADES CREDITO</t>
  </si>
  <si>
    <t>DEUDA VIVA TODO</t>
  </si>
  <si>
    <t>DEUDA CON AAPP</t>
  </si>
  <si>
    <t>Otras operaciones credito PIE</t>
  </si>
  <si>
    <t>DEUDA PENDIENTE</t>
  </si>
  <si>
    <t>TOTAL DEUDA PENDIENTE</t>
  </si>
  <si>
    <t>Pdte. Amorti. 01/01/2018</t>
  </si>
  <si>
    <t>DEUDA VIVA PTE. AMORTIZAR 01/01/2018</t>
  </si>
  <si>
    <t>deuda viva a 01/01/2018</t>
  </si>
  <si>
    <t>AMORTIZADO 31/12/2018</t>
  </si>
  <si>
    <t>DEUDA VIVA   31/12/2018</t>
  </si>
  <si>
    <t>DEUDA VIVA PTE. 31/03/18</t>
  </si>
  <si>
    <t>DEUDA VIVA 30/06/18</t>
  </si>
  <si>
    <t>PREVISION A CP 2018</t>
  </si>
  <si>
    <t>TOTAL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</si>
</sst>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#,##0.00\ &quot;€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6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98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1" fillId="0" borderId="0" xfId="1"/>
    <xf numFmtId="0" fontId="6" fillId="0" borderId="24" xfId="1" applyFont="1" applyBorder="1" applyAlignment="1">
      <alignment horizontal="center" wrapText="1"/>
    </xf>
    <xf numFmtId="0" fontId="3" fillId="0" borderId="0" xfId="1" applyFont="1" applyFill="1"/>
    <xf numFmtId="165" fontId="4" fillId="0" borderId="0" xfId="1" applyNumberFormat="1" applyFont="1" applyFill="1" applyAlignment="1"/>
    <xf numFmtId="0" fontId="8" fillId="0" borderId="18" xfId="1" applyFont="1" applyFill="1" applyBorder="1"/>
    <xf numFmtId="4" fontId="5" fillId="0" borderId="19" xfId="1" applyNumberFormat="1" applyFont="1" applyBorder="1" applyAlignment="1">
      <alignment horizontal="left" wrapText="1" indent="1"/>
    </xf>
    <xf numFmtId="165" fontId="4" fillId="0" borderId="18" xfId="1" applyNumberFormat="1" applyFont="1" applyFill="1" applyBorder="1"/>
    <xf numFmtId="165" fontId="0" fillId="0" borderId="0" xfId="0" applyNumberFormat="1"/>
    <xf numFmtId="0" fontId="3" fillId="0" borderId="18" xfId="1" applyFont="1" applyFill="1" applyBorder="1"/>
    <xf numFmtId="4" fontId="3" fillId="0" borderId="18" xfId="1" applyNumberFormat="1" applyFont="1" applyFill="1" applyBorder="1"/>
    <xf numFmtId="0" fontId="4" fillId="0" borderId="18" xfId="1" applyFont="1" applyFill="1" applyBorder="1" applyAlignment="1">
      <alignment vertical="center" wrapText="1" shrinkToFit="1"/>
    </xf>
    <xf numFmtId="0" fontId="13" fillId="0" borderId="0" xfId="1" applyFont="1"/>
    <xf numFmtId="164" fontId="13" fillId="0" borderId="0" xfId="1" applyNumberFormat="1" applyFont="1"/>
    <xf numFmtId="0" fontId="14" fillId="0" borderId="0" xfId="1" applyFont="1"/>
    <xf numFmtId="0" fontId="9" fillId="0" borderId="0" xfId="1" applyFont="1"/>
    <xf numFmtId="0" fontId="15" fillId="0" borderId="0" xfId="0" applyFont="1"/>
    <xf numFmtId="0" fontId="16" fillId="0" borderId="0" xfId="1" applyFont="1"/>
    <xf numFmtId="0" fontId="6" fillId="0" borderId="0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/>
    <xf numFmtId="0" fontId="9" fillId="0" borderId="1" xfId="2" applyFont="1" applyBorder="1" applyAlignment="1">
      <alignment wrapText="1"/>
    </xf>
    <xf numFmtId="4" fontId="21" fillId="0" borderId="18" xfId="0" applyNumberFormat="1" applyFont="1" applyBorder="1"/>
    <xf numFmtId="14" fontId="21" fillId="0" borderId="0" xfId="0" applyNumberFormat="1" applyFont="1"/>
    <xf numFmtId="0" fontId="21" fillId="0" borderId="0" xfId="0" applyFont="1"/>
    <xf numFmtId="164" fontId="0" fillId="0" borderId="0" xfId="0" applyNumberFormat="1"/>
    <xf numFmtId="4" fontId="0" fillId="0" borderId="0" xfId="0" applyNumberFormat="1"/>
    <xf numFmtId="164" fontId="0" fillId="0" borderId="18" xfId="0" applyNumberFormat="1" applyBorder="1"/>
    <xf numFmtId="0" fontId="9" fillId="0" borderId="0" xfId="1" applyFont="1" applyBorder="1"/>
    <xf numFmtId="14" fontId="6" fillId="0" borderId="1" xfId="1" applyNumberFormat="1" applyFont="1" applyFill="1" applyBorder="1"/>
    <xf numFmtId="165" fontId="12" fillId="0" borderId="28" xfId="0" applyNumberFormat="1" applyFont="1" applyFill="1" applyBorder="1"/>
    <xf numFmtId="14" fontId="21" fillId="0" borderId="0" xfId="0" applyNumberFormat="1" applyFont="1" applyFill="1"/>
    <xf numFmtId="0" fontId="21" fillId="0" borderId="0" xfId="0" applyFont="1" applyFill="1"/>
    <xf numFmtId="14" fontId="6" fillId="0" borderId="23" xfId="1" applyNumberFormat="1" applyFont="1" applyBorder="1"/>
    <xf numFmtId="165" fontId="9" fillId="0" borderId="23" xfId="1" applyNumberFormat="1" applyFont="1" applyBorder="1"/>
    <xf numFmtId="0" fontId="4" fillId="0" borderId="18" xfId="1" applyFont="1" applyFill="1" applyBorder="1" applyAlignment="1">
      <alignment wrapText="1"/>
    </xf>
    <xf numFmtId="165" fontId="4" fillId="0" borderId="18" xfId="1" applyNumberFormat="1" applyFont="1" applyBorder="1" applyAlignment="1">
      <alignment vertical="center"/>
    </xf>
    <xf numFmtId="0" fontId="7" fillId="0" borderId="18" xfId="1" applyFont="1" applyFill="1" applyBorder="1" applyAlignment="1">
      <alignment vertical="center" wrapText="1" shrinkToFit="1"/>
    </xf>
    <xf numFmtId="4" fontId="0" fillId="0" borderId="18" xfId="0" applyNumberFormat="1" applyBorder="1"/>
    <xf numFmtId="0" fontId="0" fillId="0" borderId="18" xfId="0" applyBorder="1"/>
    <xf numFmtId="0" fontId="8" fillId="0" borderId="25" xfId="1" applyFont="1" applyFill="1" applyBorder="1"/>
    <xf numFmtId="0" fontId="3" fillId="0" borderId="25" xfId="1" applyFont="1" applyFill="1" applyBorder="1"/>
    <xf numFmtId="4" fontId="3" fillId="0" borderId="25" xfId="1" applyNumberFormat="1" applyFont="1" applyFill="1" applyBorder="1"/>
    <xf numFmtId="0" fontId="0" fillId="0" borderId="25" xfId="0" applyBorder="1"/>
    <xf numFmtId="0" fontId="10" fillId="0" borderId="0" xfId="0" applyFont="1" applyFill="1" applyAlignment="1">
      <alignment horizontal="right"/>
    </xf>
    <xf numFmtId="0" fontId="10" fillId="0" borderId="18" xfId="0" applyFont="1" applyBorder="1"/>
    <xf numFmtId="0" fontId="27" fillId="0" borderId="0" xfId="0" applyFont="1" applyAlignment="1">
      <alignment horizontal="left"/>
    </xf>
    <xf numFmtId="0" fontId="30" fillId="0" borderId="18" xfId="0" applyFont="1" applyBorder="1"/>
    <xf numFmtId="0" fontId="30" fillId="0" borderId="25" xfId="0" applyFont="1" applyBorder="1"/>
    <xf numFmtId="0" fontId="0" fillId="0" borderId="0" xfId="0" applyFill="1"/>
    <xf numFmtId="4" fontId="0" fillId="0" borderId="18" xfId="0" applyNumberFormat="1" applyFill="1" applyBorder="1"/>
    <xf numFmtId="4" fontId="10" fillId="0" borderId="18" xfId="0" applyNumberFormat="1" applyFont="1" applyFill="1" applyBorder="1"/>
    <xf numFmtId="165" fontId="15" fillId="0" borderId="0" xfId="0" applyNumberFormat="1" applyFont="1"/>
    <xf numFmtId="165" fontId="21" fillId="0" borderId="0" xfId="0" applyNumberFormat="1" applyFont="1"/>
    <xf numFmtId="4" fontId="21" fillId="0" borderId="0" xfId="0" applyNumberFormat="1" applyFont="1"/>
    <xf numFmtId="0" fontId="33" fillId="0" borderId="0" xfId="0" applyFont="1"/>
    <xf numFmtId="0" fontId="1" fillId="3" borderId="0" xfId="1" applyFill="1"/>
    <xf numFmtId="0" fontId="4" fillId="0" borderId="20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  <xf numFmtId="165" fontId="5" fillId="0" borderId="4" xfId="1" applyNumberFormat="1" applyFont="1" applyBorder="1" applyAlignment="1">
      <alignment horizontal="center"/>
    </xf>
    <xf numFmtId="164" fontId="27" fillId="0" borderId="18" xfId="0" applyNumberFormat="1" applyFont="1" applyBorder="1"/>
    <xf numFmtId="0" fontId="4" fillId="0" borderId="5" xfId="1" applyFont="1" applyFill="1" applyBorder="1" applyAlignment="1">
      <alignment horizontal="center" wrapText="1"/>
    </xf>
    <xf numFmtId="164" fontId="30" fillId="0" borderId="18" xfId="0" applyNumberFormat="1" applyFont="1" applyBorder="1"/>
    <xf numFmtId="0" fontId="4" fillId="0" borderId="6" xfId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center" wrapText="1"/>
    </xf>
    <xf numFmtId="165" fontId="5" fillId="0" borderId="8" xfId="1" applyNumberFormat="1" applyFont="1" applyBorder="1" applyAlignment="1">
      <alignment horizontal="center"/>
    </xf>
    <xf numFmtId="0" fontId="4" fillId="0" borderId="10" xfId="1" applyFont="1" applyFill="1" applyBorder="1" applyAlignment="1">
      <alignment horizontal="center" wrapText="1"/>
    </xf>
    <xf numFmtId="14" fontId="9" fillId="3" borderId="11" xfId="2" applyNumberFormat="1" applyFont="1" applyFill="1" applyBorder="1" applyAlignment="1">
      <alignment horizontal="center" wrapText="1"/>
    </xf>
    <xf numFmtId="165" fontId="5" fillId="0" borderId="1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center" wrapText="1"/>
    </xf>
    <xf numFmtId="14" fontId="9" fillId="3" borderId="13" xfId="2" applyNumberFormat="1" applyFont="1" applyFill="1" applyBorder="1" applyAlignment="1">
      <alignment horizontal="center" wrapText="1"/>
    </xf>
    <xf numFmtId="165" fontId="5" fillId="0" borderId="14" xfId="1" applyNumberFormat="1" applyFont="1" applyBorder="1" applyAlignment="1">
      <alignment horizontal="center"/>
    </xf>
    <xf numFmtId="0" fontId="34" fillId="0" borderId="0" xfId="0" applyFont="1"/>
    <xf numFmtId="0" fontId="4" fillId="0" borderId="15" xfId="1" applyFont="1" applyFill="1" applyBorder="1" applyAlignment="1">
      <alignment horizontal="center" wrapText="1"/>
    </xf>
    <xf numFmtId="0" fontId="9" fillId="3" borderId="16" xfId="2" applyFont="1" applyFill="1" applyBorder="1" applyAlignment="1">
      <alignment horizontal="center" wrapText="1"/>
    </xf>
    <xf numFmtId="165" fontId="5" fillId="0" borderId="1" xfId="1" applyNumberFormat="1" applyFont="1" applyBorder="1" applyAlignment="1">
      <alignment horizontal="center"/>
    </xf>
    <xf numFmtId="0" fontId="9" fillId="0" borderId="18" xfId="2" applyFont="1" applyBorder="1" applyAlignment="1">
      <alignment wrapText="1"/>
    </xf>
    <xf numFmtId="0" fontId="0" fillId="0" borderId="7" xfId="0" applyFill="1" applyBorder="1" applyAlignment="1"/>
    <xf numFmtId="0" fontId="4" fillId="0" borderId="25" xfId="1" applyFont="1" applyFill="1" applyBorder="1" applyAlignment="1">
      <alignment wrapText="1"/>
    </xf>
    <xf numFmtId="0" fontId="10" fillId="2" borderId="20" xfId="0" applyFont="1" applyFill="1" applyBorder="1"/>
    <xf numFmtId="0" fontId="10" fillId="2" borderId="17" xfId="0" applyFont="1" applyFill="1" applyBorder="1" applyAlignment="1">
      <alignment horizontal="right"/>
    </xf>
    <xf numFmtId="0" fontId="0" fillId="4" borderId="7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7" fillId="7" borderId="0" xfId="0" applyFont="1" applyFill="1"/>
    <xf numFmtId="165" fontId="12" fillId="0" borderId="21" xfId="0" applyNumberFormat="1" applyFont="1" applyFill="1" applyBorder="1"/>
    <xf numFmtId="165" fontId="12" fillId="0" borderId="33" xfId="0" applyNumberFormat="1" applyFont="1" applyFill="1" applyBorder="1"/>
    <xf numFmtId="165" fontId="12" fillId="0" borderId="0" xfId="0" applyNumberFormat="1" applyFont="1" applyFill="1" applyBorder="1"/>
    <xf numFmtId="14" fontId="17" fillId="0" borderId="0" xfId="0" applyNumberFormat="1" applyFont="1" applyFill="1" applyBorder="1"/>
    <xf numFmtId="0" fontId="17" fillId="0" borderId="0" xfId="0" applyFont="1" applyFill="1" applyBorder="1"/>
    <xf numFmtId="14" fontId="14" fillId="0" borderId="0" xfId="1" applyNumberFormat="1" applyFont="1" applyFill="1" applyBorder="1"/>
    <xf numFmtId="164" fontId="22" fillId="0" borderId="0" xfId="0" applyNumberFormat="1" applyFont="1" applyFill="1" applyBorder="1"/>
    <xf numFmtId="0" fontId="23" fillId="0" borderId="0" xfId="1" applyFont="1" applyFill="1" applyBorder="1" applyAlignment="1">
      <alignment wrapText="1"/>
    </xf>
    <xf numFmtId="0" fontId="35" fillId="0" borderId="0" xfId="0" applyFont="1" applyFill="1" applyBorder="1" applyAlignment="1"/>
    <xf numFmtId="4" fontId="35" fillId="0" borderId="0" xfId="0" applyNumberFormat="1" applyFont="1" applyFill="1" applyBorder="1"/>
    <xf numFmtId="0" fontId="35" fillId="0" borderId="0" xfId="0" applyFont="1" applyFill="1" applyBorder="1"/>
    <xf numFmtId="165" fontId="22" fillId="0" borderId="0" xfId="0" applyNumberFormat="1" applyFont="1" applyFill="1" applyBorder="1"/>
    <xf numFmtId="14" fontId="35" fillId="0" borderId="0" xfId="0" applyNumberFormat="1" applyFont="1" applyFill="1" applyBorder="1"/>
    <xf numFmtId="165" fontId="9" fillId="0" borderId="34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6" borderId="0" xfId="0" applyFont="1" applyFill="1" applyAlignment="1">
      <alignment horizontal="right"/>
    </xf>
    <xf numFmtId="0" fontId="9" fillId="9" borderId="18" xfId="1" applyFont="1" applyFill="1" applyBorder="1" applyAlignment="1">
      <alignment horizontal="center" wrapText="1"/>
    </xf>
    <xf numFmtId="0" fontId="4" fillId="7" borderId="34" xfId="1" applyFont="1" applyFill="1" applyBorder="1" applyAlignment="1">
      <alignment wrapText="1"/>
    </xf>
    <xf numFmtId="0" fontId="9" fillId="7" borderId="29" xfId="2" applyFont="1" applyFill="1" applyBorder="1" applyAlignment="1">
      <alignment wrapText="1"/>
    </xf>
    <xf numFmtId="165" fontId="10" fillId="6" borderId="30" xfId="0" applyNumberFormat="1" applyFont="1" applyFill="1" applyBorder="1"/>
    <xf numFmtId="0" fontId="0" fillId="9" borderId="7" xfId="0" applyFill="1" applyBorder="1"/>
    <xf numFmtId="0" fontId="0" fillId="9" borderId="9" xfId="0" applyFill="1" applyBorder="1"/>
    <xf numFmtId="165" fontId="10" fillId="9" borderId="18" xfId="0" applyNumberFormat="1" applyFont="1" applyFill="1" applyBorder="1"/>
    <xf numFmtId="0" fontId="4" fillId="9" borderId="18" xfId="1" applyFont="1" applyFill="1" applyBorder="1" applyAlignment="1">
      <alignment horizontal="center" vertical="center" wrapText="1"/>
    </xf>
    <xf numFmtId="4" fontId="4" fillId="9" borderId="22" xfId="1" applyNumberFormat="1" applyFont="1" applyFill="1" applyBorder="1" applyAlignment="1"/>
    <xf numFmtId="0" fontId="3" fillId="9" borderId="9" xfId="1" applyFont="1" applyFill="1" applyBorder="1"/>
    <xf numFmtId="4" fontId="3" fillId="9" borderId="18" xfId="1" applyNumberFormat="1" applyFont="1" applyFill="1" applyBorder="1" applyAlignment="1">
      <alignment horizontal="right"/>
    </xf>
    <xf numFmtId="4" fontId="10" fillId="9" borderId="18" xfId="0" applyNumberFormat="1" applyFont="1" applyFill="1" applyBorder="1"/>
    <xf numFmtId="4" fontId="10" fillId="2" borderId="17" xfId="0" applyNumberFormat="1" applyFont="1" applyFill="1" applyBorder="1"/>
    <xf numFmtId="4" fontId="10" fillId="0" borderId="18" xfId="0" applyNumberFormat="1" applyFont="1" applyBorder="1"/>
    <xf numFmtId="164" fontId="3" fillId="0" borderId="18" xfId="1" applyNumberFormat="1" applyFont="1" applyFill="1" applyBorder="1" applyAlignment="1">
      <alignment horizontal="center" vertical="center"/>
    </xf>
    <xf numFmtId="4" fontId="10" fillId="8" borderId="0" xfId="0" applyNumberFormat="1" applyFont="1" applyFill="1" applyAlignment="1">
      <alignment horizontal="center"/>
    </xf>
    <xf numFmtId="0" fontId="4" fillId="8" borderId="23" xfId="1" applyFont="1" applyFill="1" applyBorder="1" applyAlignment="1">
      <alignment horizontal="center" vertical="center" wrapText="1"/>
    </xf>
    <xf numFmtId="164" fontId="0" fillId="0" borderId="18" xfId="0" applyNumberFormat="1" applyFill="1" applyBorder="1"/>
    <xf numFmtId="0" fontId="4" fillId="0" borderId="20" xfId="1" applyFont="1" applyFill="1" applyBorder="1" applyAlignment="1">
      <alignment horizontal="center" wrapText="1"/>
    </xf>
    <xf numFmtId="0" fontId="10" fillId="0" borderId="0" xfId="0" applyFont="1" applyFill="1"/>
    <xf numFmtId="164" fontId="13" fillId="0" borderId="0" xfId="1" applyNumberFormat="1" applyFont="1" applyFill="1"/>
    <xf numFmtId="0" fontId="14" fillId="0" borderId="0" xfId="1" applyFont="1" applyFill="1"/>
    <xf numFmtId="0" fontId="10" fillId="0" borderId="7" xfId="0" applyFont="1" applyFill="1" applyBorder="1"/>
    <xf numFmtId="0" fontId="10" fillId="0" borderId="31" xfId="0" applyFont="1" applyFill="1" applyBorder="1" applyAlignment="1">
      <alignment horizontal="right"/>
    </xf>
    <xf numFmtId="165" fontId="10" fillId="0" borderId="18" xfId="0" applyNumberFormat="1" applyFont="1" applyFill="1" applyBorder="1"/>
    <xf numFmtId="165" fontId="0" fillId="0" borderId="0" xfId="0" applyNumberFormat="1" applyFill="1"/>
    <xf numFmtId="4" fontId="0" fillId="0" borderId="0" xfId="0" applyNumberFormat="1" applyFill="1"/>
    <xf numFmtId="4" fontId="10" fillId="0" borderId="0" xfId="0" applyNumberFormat="1" applyFont="1" applyFill="1"/>
    <xf numFmtId="0" fontId="0" fillId="7" borderId="0" xfId="0" applyFill="1"/>
    <xf numFmtId="0" fontId="36" fillId="7" borderId="20" xfId="0" applyFont="1" applyFill="1" applyBorder="1"/>
    <xf numFmtId="0" fontId="36" fillId="7" borderId="17" xfId="0" applyFont="1" applyFill="1" applyBorder="1"/>
    <xf numFmtId="0" fontId="37" fillId="7" borderId="17" xfId="0" applyFont="1" applyFill="1" applyBorder="1" applyAlignment="1">
      <alignment horizontal="right"/>
    </xf>
    <xf numFmtId="164" fontId="37" fillId="7" borderId="1" xfId="0" applyNumberFormat="1" applyFont="1" applyFill="1" applyBorder="1"/>
    <xf numFmtId="164" fontId="38" fillId="7" borderId="33" xfId="0" applyNumberFormat="1" applyFont="1" applyFill="1" applyBorder="1" applyAlignment="1">
      <alignment horizontal="center" vertical="center"/>
    </xf>
    <xf numFmtId="164" fontId="38" fillId="7" borderId="22" xfId="0" applyNumberFormat="1" applyFont="1" applyFill="1" applyBorder="1"/>
    <xf numFmtId="0" fontId="39" fillId="0" borderId="18" xfId="0" applyFont="1" applyFill="1" applyBorder="1"/>
    <xf numFmtId="164" fontId="15" fillId="0" borderId="0" xfId="0" applyNumberFormat="1" applyFont="1"/>
    <xf numFmtId="165" fontId="35" fillId="3" borderId="30" xfId="0" applyNumberFormat="1" applyFont="1" applyFill="1" applyBorder="1" applyAlignment="1"/>
    <xf numFmtId="4" fontId="22" fillId="3" borderId="30" xfId="0" applyNumberFormat="1" applyFont="1" applyFill="1" applyBorder="1"/>
    <xf numFmtId="0" fontId="14" fillId="0" borderId="37" xfId="1" applyFont="1" applyBorder="1"/>
    <xf numFmtId="4" fontId="9" fillId="0" borderId="37" xfId="1" applyNumberFormat="1" applyFont="1" applyFill="1" applyBorder="1" applyAlignment="1">
      <alignment horizontal="center" wrapText="1"/>
    </xf>
    <xf numFmtId="0" fontId="17" fillId="0" borderId="37" xfId="0" applyFont="1" applyBorder="1"/>
    <xf numFmtId="0" fontId="0" fillId="0" borderId="38" xfId="0" applyBorder="1"/>
    <xf numFmtId="0" fontId="9" fillId="0" borderId="39" xfId="1" applyFont="1" applyFill="1" applyBorder="1" applyAlignment="1">
      <alignment horizontal="center" wrapText="1"/>
    </xf>
    <xf numFmtId="164" fontId="9" fillId="0" borderId="18" xfId="1" applyNumberFormat="1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center" vertical="center" wrapText="1"/>
    </xf>
    <xf numFmtId="164" fontId="18" fillId="8" borderId="18" xfId="0" applyNumberFormat="1" applyFont="1" applyFill="1" applyBorder="1" applyAlignment="1">
      <alignment horizontal="center" vertical="center" wrapText="1"/>
    </xf>
    <xf numFmtId="0" fontId="19" fillId="0" borderId="40" xfId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/>
    </xf>
    <xf numFmtId="165" fontId="12" fillId="0" borderId="18" xfId="0" applyNumberFormat="1" applyFont="1" applyFill="1" applyBorder="1"/>
    <xf numFmtId="0" fontId="15" fillId="0" borderId="18" xfId="0" applyFont="1" applyBorder="1"/>
    <xf numFmtId="165" fontId="6" fillId="0" borderId="18" xfId="1" applyNumberFormat="1" applyFont="1" applyFill="1" applyBorder="1"/>
    <xf numFmtId="165" fontId="3" fillId="0" borderId="18" xfId="1" applyNumberFormat="1" applyFont="1" applyFill="1" applyBorder="1"/>
    <xf numFmtId="165" fontId="9" fillId="0" borderId="18" xfId="1" applyNumberFormat="1" applyFont="1" applyFill="1" applyBorder="1"/>
    <xf numFmtId="164" fontId="38" fillId="0" borderId="18" xfId="0" applyNumberFormat="1" applyFont="1" applyFill="1" applyBorder="1"/>
    <xf numFmtId="165" fontId="12" fillId="0" borderId="40" xfId="0" applyNumberFormat="1" applyFont="1" applyFill="1" applyBorder="1"/>
    <xf numFmtId="4" fontId="5" fillId="0" borderId="18" xfId="1" applyNumberFormat="1" applyFont="1" applyBorder="1" applyAlignment="1">
      <alignment horizontal="left" wrapText="1" indent="1"/>
    </xf>
    <xf numFmtId="165" fontId="3" fillId="0" borderId="18" xfId="1" applyNumberFormat="1" applyFont="1" applyFill="1" applyBorder="1" applyAlignment="1">
      <alignment vertical="center"/>
    </xf>
    <xf numFmtId="165" fontId="3" fillId="0" borderId="18" xfId="1" applyNumberFormat="1" applyFont="1" applyFill="1" applyBorder="1" applyAlignment="1">
      <alignment horizontal="center"/>
    </xf>
    <xf numFmtId="165" fontId="4" fillId="0" borderId="18" xfId="1" applyNumberFormat="1" applyFont="1" applyBorder="1"/>
    <xf numFmtId="0" fontId="21" fillId="0" borderId="18" xfId="0" applyFont="1" applyFill="1" applyBorder="1" applyAlignment="1"/>
    <xf numFmtId="165" fontId="3" fillId="0" borderId="18" xfId="1" applyNumberFormat="1" applyFont="1" applyBorder="1"/>
    <xf numFmtId="164" fontId="4" fillId="0" borderId="18" xfId="1" applyNumberFormat="1" applyFont="1" applyFill="1" applyBorder="1" applyAlignment="1"/>
    <xf numFmtId="4" fontId="3" fillId="0" borderId="18" xfId="1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/>
    <xf numFmtId="0" fontId="21" fillId="0" borderId="18" xfId="0" applyFont="1" applyFill="1" applyBorder="1"/>
    <xf numFmtId="165" fontId="9" fillId="0" borderId="18" xfId="1" applyNumberFormat="1" applyFont="1" applyBorder="1"/>
    <xf numFmtId="0" fontId="21" fillId="0" borderId="18" xfId="0" applyFont="1" applyBorder="1" applyAlignment="1"/>
    <xf numFmtId="0" fontId="21" fillId="0" borderId="18" xfId="0" applyFont="1" applyBorder="1"/>
    <xf numFmtId="164" fontId="9" fillId="0" borderId="42" xfId="1" applyNumberFormat="1" applyFont="1" applyFill="1" applyBorder="1" applyAlignment="1"/>
    <xf numFmtId="4" fontId="17" fillId="0" borderId="42" xfId="0" applyNumberFormat="1" applyFont="1" applyFill="1" applyBorder="1"/>
    <xf numFmtId="164" fontId="38" fillId="7" borderId="42" xfId="0" applyNumberFormat="1" applyFont="1" applyFill="1" applyBorder="1"/>
    <xf numFmtId="165" fontId="17" fillId="0" borderId="43" xfId="0" applyNumberFormat="1" applyFont="1" applyFill="1" applyBorder="1"/>
    <xf numFmtId="0" fontId="13" fillId="0" borderId="36" xfId="1" applyFont="1" applyBorder="1"/>
    <xf numFmtId="164" fontId="13" fillId="0" borderId="37" xfId="1" applyNumberFormat="1" applyFont="1" applyBorder="1"/>
    <xf numFmtId="0" fontId="9" fillId="0" borderId="18" xfId="1" applyFont="1" applyFill="1" applyBorder="1" applyAlignment="1">
      <alignment horizontal="center" wrapText="1"/>
    </xf>
    <xf numFmtId="0" fontId="9" fillId="0" borderId="18" xfId="1" applyFont="1" applyBorder="1" applyAlignment="1">
      <alignment horizontal="center" wrapText="1"/>
    </xf>
    <xf numFmtId="0" fontId="4" fillId="0" borderId="39" xfId="1" applyFont="1" applyFill="1" applyBorder="1" applyAlignment="1">
      <alignment horizontal="center" wrapText="1" shrinkToFit="1"/>
    </xf>
    <xf numFmtId="0" fontId="6" fillId="0" borderId="18" xfId="1" applyFont="1" applyBorder="1" applyAlignment="1">
      <alignment horizontal="center" wrapText="1"/>
    </xf>
    <xf numFmtId="14" fontId="9" fillId="0" borderId="18" xfId="1" applyNumberFormat="1" applyFont="1" applyBorder="1" applyAlignment="1">
      <alignment horizontal="center" wrapText="1"/>
    </xf>
    <xf numFmtId="0" fontId="4" fillId="0" borderId="39" xfId="1" applyFont="1" applyFill="1" applyBorder="1" applyAlignment="1">
      <alignment wrapText="1"/>
    </xf>
    <xf numFmtId="14" fontId="6" fillId="0" borderId="18" xfId="1" applyNumberFormat="1" applyFont="1" applyFill="1" applyBorder="1"/>
    <xf numFmtId="14" fontId="6" fillId="0" borderId="18" xfId="1" applyNumberFormat="1" applyFont="1" applyBorder="1"/>
    <xf numFmtId="0" fontId="9" fillId="0" borderId="41" xfId="1" applyFont="1" applyFill="1" applyBorder="1" applyAlignment="1">
      <alignment wrapText="1"/>
    </xf>
    <xf numFmtId="14" fontId="9" fillId="0" borderId="42" xfId="1" applyNumberFormat="1" applyFont="1" applyFill="1" applyBorder="1"/>
    <xf numFmtId="165" fontId="4" fillId="5" borderId="7" xfId="1" applyNumberFormat="1" applyFont="1" applyFill="1" applyBorder="1" applyAlignment="1">
      <alignment horizontal="center" vertical="center"/>
    </xf>
    <xf numFmtId="165" fontId="4" fillId="5" borderId="9" xfId="1" applyNumberFormat="1" applyFont="1" applyFill="1" applyBorder="1" applyAlignment="1">
      <alignment horizontal="center" vertical="center"/>
    </xf>
    <xf numFmtId="165" fontId="4" fillId="5" borderId="31" xfId="1" applyNumberFormat="1" applyFont="1" applyFill="1" applyBorder="1" applyAlignment="1">
      <alignment horizontal="center" vertical="center"/>
    </xf>
    <xf numFmtId="0" fontId="23" fillId="3" borderId="26" xfId="1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165" fontId="23" fillId="0" borderId="27" xfId="1" applyNumberFormat="1" applyFont="1" applyFill="1" applyBorder="1" applyAlignment="1">
      <alignment horizontal="right"/>
    </xf>
    <xf numFmtId="0" fontId="35" fillId="0" borderId="22" xfId="0" applyFont="1" applyBorder="1" applyAlignment="1"/>
    <xf numFmtId="165" fontId="9" fillId="0" borderId="22" xfId="1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9" fillId="0" borderId="37" xfId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5" fontId="4" fillId="5" borderId="18" xfId="1" applyNumberFormat="1" applyFont="1" applyFill="1" applyBorder="1" applyAlignment="1">
      <alignment horizontal="center"/>
    </xf>
    <xf numFmtId="164" fontId="22" fillId="0" borderId="42" xfId="0" applyNumberFormat="1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  <colors>
    <mruColors>
      <color rgb="FFD098CC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20</xdr:row>
      <xdr:rowOff>0</xdr:rowOff>
    </xdr:from>
    <xdr:to>
      <xdr:col>0</xdr:col>
      <xdr:colOff>617220</xdr:colOff>
      <xdr:row>31</xdr:row>
      <xdr:rowOff>152400</xdr:rowOff>
    </xdr:to>
    <xdr:cxnSp macro="">
      <xdr:nvCxnSpPr>
        <xdr:cNvPr id="2" name="1 Conector recto de flecha"/>
        <xdr:cNvCxnSpPr/>
      </xdr:nvCxnSpPr>
      <xdr:spPr>
        <a:xfrm rot="5400000">
          <a:off x="-655320" y="8702040"/>
          <a:ext cx="25374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Layout" topLeftCell="I7" zoomScaleNormal="100" zoomScaleSheetLayoutView="80" workbookViewId="0">
      <selection activeCell="O24" sqref="O24"/>
    </sheetView>
  </sheetViews>
  <sheetFormatPr baseColWidth="10" defaultRowHeight="15"/>
  <cols>
    <col min="1" max="1" width="11.7109375" style="16" customWidth="1"/>
    <col min="2" max="2" width="10.28515625" style="16" customWidth="1"/>
    <col min="3" max="3" width="16.85546875" style="16" customWidth="1"/>
    <col min="4" max="4" width="18.140625" style="16" customWidth="1"/>
    <col min="5" max="5" width="10" style="16" customWidth="1"/>
    <col min="6" max="6" width="13.5703125" style="16" customWidth="1"/>
    <col min="7" max="7" width="15" style="16" customWidth="1"/>
    <col min="8" max="8" width="9.28515625" style="16" customWidth="1"/>
    <col min="9" max="9" width="12.42578125" style="16" customWidth="1"/>
    <col min="10" max="10" width="15" style="16" customWidth="1"/>
    <col min="11" max="11" width="8.85546875" style="16" customWidth="1"/>
    <col min="12" max="12" width="12.85546875" style="16" customWidth="1"/>
    <col min="13" max="13" width="15" style="16" customWidth="1"/>
    <col min="14" max="14" width="9.85546875" style="16" customWidth="1"/>
    <col min="15" max="15" width="12.42578125" style="16" customWidth="1"/>
    <col min="16" max="16" width="14" style="16" customWidth="1"/>
    <col min="17" max="17" width="18.5703125" style="16" customWidth="1"/>
    <col min="18" max="18" width="17.28515625" customWidth="1"/>
  </cols>
  <sheetData>
    <row r="1" spans="1:19">
      <c r="A1" s="12"/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5.75">
      <c r="A2" s="17"/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9" ht="15.75">
      <c r="A3" s="17"/>
      <c r="B3" s="13"/>
      <c r="C3" s="14"/>
      <c r="D3" s="2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9" ht="15.75" thickBot="1">
      <c r="A4" s="124"/>
      <c r="B4" s="125"/>
      <c r="C4" s="126"/>
      <c r="D4" s="2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ht="15.75" customHeight="1" thickTop="1">
      <c r="A5" s="178"/>
      <c r="B5" s="179"/>
      <c r="C5" s="144"/>
      <c r="D5" s="145"/>
      <c r="E5" s="199" t="s">
        <v>24</v>
      </c>
      <c r="F5" s="200"/>
      <c r="G5" s="200"/>
      <c r="H5" s="199" t="s">
        <v>25</v>
      </c>
      <c r="I5" s="199"/>
      <c r="J5" s="199"/>
      <c r="K5" s="199" t="s">
        <v>26</v>
      </c>
      <c r="L5" s="200"/>
      <c r="M5" s="200"/>
      <c r="N5" s="199" t="s">
        <v>27</v>
      </c>
      <c r="O5" s="200"/>
      <c r="P5" s="200"/>
      <c r="Q5" s="146"/>
      <c r="R5" s="147"/>
    </row>
    <row r="6" spans="1:19" ht="36.75">
      <c r="A6" s="148" t="s">
        <v>0</v>
      </c>
      <c r="B6" s="180" t="s">
        <v>1</v>
      </c>
      <c r="C6" s="149" t="s">
        <v>2</v>
      </c>
      <c r="D6" s="105" t="s">
        <v>64</v>
      </c>
      <c r="E6" s="150" t="s">
        <v>28</v>
      </c>
      <c r="F6" s="150" t="s">
        <v>29</v>
      </c>
      <c r="G6" s="150" t="s">
        <v>30</v>
      </c>
      <c r="H6" s="150" t="s">
        <v>31</v>
      </c>
      <c r="I6" s="150" t="s">
        <v>32</v>
      </c>
      <c r="J6" s="150" t="s">
        <v>33</v>
      </c>
      <c r="K6" s="150" t="s">
        <v>34</v>
      </c>
      <c r="L6" s="150" t="s">
        <v>35</v>
      </c>
      <c r="M6" s="150" t="s">
        <v>36</v>
      </c>
      <c r="N6" s="150" t="s">
        <v>37</v>
      </c>
      <c r="O6" s="150" t="s">
        <v>38</v>
      </c>
      <c r="P6" s="150" t="s">
        <v>39</v>
      </c>
      <c r="Q6" s="151" t="s">
        <v>66</v>
      </c>
      <c r="R6" s="152" t="s">
        <v>67</v>
      </c>
      <c r="S6" s="18"/>
    </row>
    <row r="7" spans="1:19" ht="24.75">
      <c r="A7" s="148" t="s">
        <v>3</v>
      </c>
      <c r="B7" s="181" t="s">
        <v>4</v>
      </c>
      <c r="C7" s="153">
        <v>4097574.24</v>
      </c>
      <c r="D7" s="154">
        <v>819515.04</v>
      </c>
      <c r="E7" s="155"/>
      <c r="F7" s="156"/>
      <c r="G7" s="157">
        <v>68292.899999999994</v>
      </c>
      <c r="H7" s="158"/>
      <c r="I7" s="158"/>
      <c r="J7" s="157">
        <v>68292.899999999994</v>
      </c>
      <c r="K7" s="157"/>
      <c r="L7" s="157"/>
      <c r="M7" s="157">
        <v>68292.899999999994</v>
      </c>
      <c r="N7" s="157"/>
      <c r="O7" s="157"/>
      <c r="P7" s="157">
        <v>68292.899999999994</v>
      </c>
      <c r="Q7" s="159">
        <f>SUM(E7:P7)</f>
        <v>273171.59999999998</v>
      </c>
      <c r="R7" s="160">
        <f>SUM(D7-Q7)</f>
        <v>546343.44000000006</v>
      </c>
    </row>
    <row r="8" spans="1:19" ht="51.75">
      <c r="A8" s="182" t="s">
        <v>20</v>
      </c>
      <c r="B8" s="183" t="s">
        <v>21</v>
      </c>
      <c r="C8" s="161">
        <v>2189299.0099999998</v>
      </c>
      <c r="D8" s="154">
        <v>1374506.56</v>
      </c>
      <c r="E8" s="162"/>
      <c r="F8" s="162">
        <v>77247.960000000006</v>
      </c>
      <c r="G8" s="163"/>
      <c r="H8" s="163"/>
      <c r="I8" s="163">
        <v>77729.210000000006</v>
      </c>
      <c r="J8" s="163"/>
      <c r="K8" s="163"/>
      <c r="L8" s="163">
        <v>78213.47</v>
      </c>
      <c r="M8" s="26"/>
      <c r="N8" s="163"/>
      <c r="O8" s="163">
        <v>78700.740000000005</v>
      </c>
      <c r="P8" s="163"/>
      <c r="Q8" s="159">
        <f t="shared" ref="Q8:Q17" si="0">SUM(E8:P8)</f>
        <v>311891.38</v>
      </c>
      <c r="R8" s="160">
        <f t="shared" ref="R8:R17" si="1">SUM(D8-Q8)</f>
        <v>1062615.1800000002</v>
      </c>
    </row>
    <row r="9" spans="1:19" ht="24.75">
      <c r="A9" s="148" t="s">
        <v>5</v>
      </c>
      <c r="B9" s="181" t="s">
        <v>40</v>
      </c>
      <c r="C9" s="153">
        <v>3110284</v>
      </c>
      <c r="D9" s="154">
        <v>414704.53</v>
      </c>
      <c r="E9" s="201" t="s">
        <v>41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157">
        <v>207352.26</v>
      </c>
      <c r="Q9" s="159">
        <f t="shared" si="0"/>
        <v>207352.26</v>
      </c>
      <c r="R9" s="160">
        <f t="shared" si="1"/>
        <v>207352.27000000002</v>
      </c>
    </row>
    <row r="10" spans="1:19" ht="36.75">
      <c r="A10" s="148" t="s">
        <v>6</v>
      </c>
      <c r="B10" s="184" t="s">
        <v>7</v>
      </c>
      <c r="C10" s="153">
        <v>3471073.29</v>
      </c>
      <c r="D10" s="154">
        <v>1157024.49</v>
      </c>
      <c r="E10" s="155"/>
      <c r="F10" s="158"/>
      <c r="G10" s="157">
        <v>57851.22</v>
      </c>
      <c r="H10" s="158"/>
      <c r="I10" s="158"/>
      <c r="J10" s="157">
        <v>57851.22</v>
      </c>
      <c r="K10" s="157"/>
      <c r="L10" s="157"/>
      <c r="M10" s="157">
        <v>57851.22</v>
      </c>
      <c r="N10" s="157"/>
      <c r="O10" s="157"/>
      <c r="P10" s="157">
        <v>57851.22</v>
      </c>
      <c r="Q10" s="159">
        <f t="shared" si="0"/>
        <v>231404.88</v>
      </c>
      <c r="R10" s="160">
        <f t="shared" si="1"/>
        <v>925619.61</v>
      </c>
    </row>
    <row r="11" spans="1:19" ht="36.75">
      <c r="A11" s="148" t="s">
        <v>8</v>
      </c>
      <c r="B11" s="181" t="s">
        <v>9</v>
      </c>
      <c r="C11" s="153">
        <v>4590089.05</v>
      </c>
      <c r="D11" s="154">
        <v>1224023.72</v>
      </c>
      <c r="E11" s="155"/>
      <c r="F11" s="158"/>
      <c r="G11" s="157">
        <v>76501.490000000005</v>
      </c>
      <c r="H11" s="158"/>
      <c r="I11" s="158"/>
      <c r="J11" s="157">
        <v>76501.48</v>
      </c>
      <c r="K11" s="157"/>
      <c r="L11" s="157"/>
      <c r="M11" s="157">
        <v>76501.490000000005</v>
      </c>
      <c r="N11" s="157"/>
      <c r="O11" s="157"/>
      <c r="P11" s="157">
        <v>76501.48</v>
      </c>
      <c r="Q11" s="159">
        <f t="shared" si="0"/>
        <v>306005.94</v>
      </c>
      <c r="R11" s="160">
        <f t="shared" si="1"/>
        <v>918017.78</v>
      </c>
    </row>
    <row r="12" spans="1:19" ht="36.75">
      <c r="A12" s="148" t="s">
        <v>10</v>
      </c>
      <c r="B12" s="184" t="s">
        <v>11</v>
      </c>
      <c r="C12" s="153">
        <v>3286071</v>
      </c>
      <c r="D12" s="154">
        <v>1314428.3999999999</v>
      </c>
      <c r="E12" s="155"/>
      <c r="F12" s="158"/>
      <c r="G12" s="157">
        <v>54767.85</v>
      </c>
      <c r="H12" s="158"/>
      <c r="I12" s="158"/>
      <c r="J12" s="157">
        <v>54767.85</v>
      </c>
      <c r="K12" s="157"/>
      <c r="L12" s="157"/>
      <c r="M12" s="157">
        <v>54767.85</v>
      </c>
      <c r="N12" s="157"/>
      <c r="O12" s="157"/>
      <c r="P12" s="157">
        <v>54767.85</v>
      </c>
      <c r="Q12" s="159">
        <f t="shared" si="0"/>
        <v>219071.4</v>
      </c>
      <c r="R12" s="160">
        <f t="shared" si="1"/>
        <v>1095357</v>
      </c>
    </row>
    <row r="13" spans="1:19" ht="36.75">
      <c r="A13" s="148" t="s">
        <v>12</v>
      </c>
      <c r="B13" s="184" t="s">
        <v>13</v>
      </c>
      <c r="C13" s="153">
        <v>5923530.4900000002</v>
      </c>
      <c r="D13" s="154">
        <v>2961765.25</v>
      </c>
      <c r="E13" s="155"/>
      <c r="F13" s="158"/>
      <c r="G13" s="157">
        <v>105777.33</v>
      </c>
      <c r="H13" s="158"/>
      <c r="I13" s="158"/>
      <c r="J13" s="157">
        <v>105777.33</v>
      </c>
      <c r="K13" s="157"/>
      <c r="L13" s="157"/>
      <c r="M13" s="157">
        <v>105777.33</v>
      </c>
      <c r="N13" s="157"/>
      <c r="O13" s="157"/>
      <c r="P13" s="157">
        <v>105777.33</v>
      </c>
      <c r="Q13" s="159">
        <f t="shared" si="0"/>
        <v>423109.32</v>
      </c>
      <c r="R13" s="160">
        <f t="shared" si="1"/>
        <v>2538655.9300000002</v>
      </c>
    </row>
    <row r="14" spans="1:19" ht="36.75">
      <c r="A14" s="148" t="s">
        <v>14</v>
      </c>
      <c r="B14" s="181" t="s">
        <v>15</v>
      </c>
      <c r="C14" s="153">
        <v>2984613.43</v>
      </c>
      <c r="D14" s="154">
        <v>795896.79</v>
      </c>
      <c r="E14" s="155"/>
      <c r="F14" s="158"/>
      <c r="G14" s="157">
        <v>49743.56</v>
      </c>
      <c r="H14" s="158"/>
      <c r="I14" s="158"/>
      <c r="J14" s="157">
        <v>49743.56</v>
      </c>
      <c r="K14" s="157"/>
      <c r="L14" s="157"/>
      <c r="M14" s="157">
        <v>49743.56</v>
      </c>
      <c r="N14" s="157"/>
      <c r="O14" s="157"/>
      <c r="P14" s="157">
        <v>49743.56</v>
      </c>
      <c r="Q14" s="159">
        <f t="shared" si="0"/>
        <v>198974.24</v>
      </c>
      <c r="R14" s="160">
        <f t="shared" si="1"/>
        <v>596922.55000000005</v>
      </c>
    </row>
    <row r="15" spans="1:19" ht="39" customHeight="1">
      <c r="A15" s="185" t="s">
        <v>22</v>
      </c>
      <c r="B15" s="79" t="s">
        <v>23</v>
      </c>
      <c r="C15" s="7">
        <v>1890481.69</v>
      </c>
      <c r="D15" s="154">
        <v>747953.86</v>
      </c>
      <c r="E15" s="155"/>
      <c r="F15" s="21">
        <v>81654.77</v>
      </c>
      <c r="G15" s="164"/>
      <c r="H15" s="158"/>
      <c r="I15" s="165">
        <v>82163.48</v>
      </c>
      <c r="J15" s="166"/>
      <c r="K15" s="166"/>
      <c r="L15" s="26">
        <v>82675.360000000001</v>
      </c>
      <c r="M15" s="166"/>
      <c r="N15" s="166"/>
      <c r="O15" s="166">
        <v>83190.42</v>
      </c>
      <c r="P15" s="166"/>
      <c r="Q15" s="159">
        <f t="shared" si="0"/>
        <v>329684.02999999997</v>
      </c>
      <c r="R15" s="160">
        <f t="shared" si="1"/>
        <v>418269.83</v>
      </c>
    </row>
    <row r="16" spans="1:19" s="31" customFormat="1" ht="28.5" customHeight="1">
      <c r="A16" s="185" t="s">
        <v>42</v>
      </c>
      <c r="B16" s="186">
        <v>41978</v>
      </c>
      <c r="C16" s="158">
        <v>7695618.9699999997</v>
      </c>
      <c r="D16" s="154">
        <v>543815.34</v>
      </c>
      <c r="E16" s="167"/>
      <c r="F16" s="21">
        <v>30211.96</v>
      </c>
      <c r="G16" s="165"/>
      <c r="H16" s="165"/>
      <c r="I16" s="21">
        <v>30211.96</v>
      </c>
      <c r="J16" s="165"/>
      <c r="K16" s="165"/>
      <c r="L16" s="168">
        <v>30211.96</v>
      </c>
      <c r="M16" s="169"/>
      <c r="N16" s="169"/>
      <c r="O16" s="168">
        <v>30211.96</v>
      </c>
      <c r="P16" s="170"/>
      <c r="Q16" s="159">
        <f t="shared" si="0"/>
        <v>120847.84</v>
      </c>
      <c r="R16" s="160">
        <f t="shared" si="1"/>
        <v>422967.5</v>
      </c>
      <c r="S16" s="30"/>
    </row>
    <row r="17" spans="1:19" s="23" customFormat="1" ht="24.75" customHeight="1">
      <c r="A17" s="185" t="s">
        <v>43</v>
      </c>
      <c r="B17" s="187">
        <v>41978</v>
      </c>
      <c r="C17" s="171">
        <v>4000000</v>
      </c>
      <c r="D17" s="154">
        <v>2571428.6</v>
      </c>
      <c r="E17" s="167"/>
      <c r="F17" s="21">
        <v>142857.14000000001</v>
      </c>
      <c r="G17" s="172"/>
      <c r="H17" s="172"/>
      <c r="I17" s="21">
        <v>142857.14000000001</v>
      </c>
      <c r="J17" s="172"/>
      <c r="K17" s="172"/>
      <c r="L17" s="21">
        <v>142857.14000000001</v>
      </c>
      <c r="M17" s="21"/>
      <c r="N17" s="21"/>
      <c r="O17" s="21">
        <v>142857.14000000001</v>
      </c>
      <c r="P17" s="173"/>
      <c r="Q17" s="159">
        <f t="shared" si="0"/>
        <v>571428.56000000006</v>
      </c>
      <c r="R17" s="160">
        <f t="shared" si="1"/>
        <v>2000000.04</v>
      </c>
      <c r="S17" s="22"/>
    </row>
    <row r="18" spans="1:19" s="93" customFormat="1" ht="17.45" customHeight="1" thickBot="1">
      <c r="A18" s="188" t="s">
        <v>71</v>
      </c>
      <c r="B18" s="189"/>
      <c r="C18" s="202"/>
      <c r="D18" s="202"/>
      <c r="E18" s="174"/>
      <c r="F18" s="175">
        <f>SUM(F10:F17)+SUM(F7:F8)</f>
        <v>331971.83</v>
      </c>
      <c r="G18" s="175">
        <f t="shared" ref="G18:O18" si="2">SUM(G10:G17)+SUM(G7:G8)</f>
        <v>412934.35</v>
      </c>
      <c r="H18" s="175">
        <f t="shared" si="2"/>
        <v>0</v>
      </c>
      <c r="I18" s="175">
        <f t="shared" si="2"/>
        <v>332961.79000000004</v>
      </c>
      <c r="J18" s="175">
        <f t="shared" si="2"/>
        <v>412934.33999999997</v>
      </c>
      <c r="K18" s="175">
        <f t="shared" si="2"/>
        <v>0</v>
      </c>
      <c r="L18" s="175">
        <f t="shared" si="2"/>
        <v>333957.93000000005</v>
      </c>
      <c r="M18" s="175">
        <f t="shared" si="2"/>
        <v>412934.35</v>
      </c>
      <c r="N18" s="175">
        <f t="shared" si="2"/>
        <v>0</v>
      </c>
      <c r="O18" s="175">
        <f t="shared" si="2"/>
        <v>334960.26</v>
      </c>
      <c r="P18" s="175">
        <f>SUM(P7:P17)</f>
        <v>620286.59999999986</v>
      </c>
      <c r="Q18" s="176">
        <f>SUM(Q7:Q17)</f>
        <v>3192941.4499999997</v>
      </c>
      <c r="R18" s="177">
        <f>SUM(R7:R17)</f>
        <v>10732121.129999999</v>
      </c>
      <c r="S18" s="92"/>
    </row>
    <row r="19" spans="1:19" s="99" customFormat="1" ht="18.600000000000001" hidden="1" customHeight="1" thickBot="1">
      <c r="A19" s="96"/>
      <c r="B19" s="94"/>
      <c r="C19" s="193" t="s">
        <v>57</v>
      </c>
      <c r="D19" s="194"/>
      <c r="E19" s="195" t="s">
        <v>68</v>
      </c>
      <c r="F19" s="196"/>
      <c r="G19" s="142" t="e">
        <f>#REF!-F18-G18</f>
        <v>#REF!</v>
      </c>
      <c r="H19" s="197" t="s">
        <v>69</v>
      </c>
      <c r="I19" s="198"/>
      <c r="J19" s="142" t="e">
        <f>G19-I18-J18</f>
        <v>#REF!</v>
      </c>
      <c r="K19" s="97"/>
      <c r="L19" s="98"/>
      <c r="M19" s="143" t="e">
        <f>J19-L18-M18</f>
        <v>#REF!</v>
      </c>
      <c r="N19" s="98"/>
      <c r="O19" s="98"/>
      <c r="P19" s="143" t="e">
        <f>M19-O18-P18</f>
        <v>#REF!</v>
      </c>
      <c r="Q19" s="95"/>
      <c r="R19" s="100"/>
      <c r="S19" s="101"/>
    </row>
    <row r="20" spans="1:19" s="23" customFormat="1" ht="51.75" customHeight="1" thickTop="1">
      <c r="A20" s="106" t="s">
        <v>44</v>
      </c>
      <c r="B20" s="107" t="s">
        <v>45</v>
      </c>
      <c r="C20" s="102">
        <v>6009676.1299999999</v>
      </c>
      <c r="D20" s="91">
        <v>6009676.1299999999</v>
      </c>
      <c r="E20" s="190" t="s">
        <v>41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119">
        <v>751209.52</v>
      </c>
      <c r="Q20" s="138">
        <f>SUM(E20:P20)</f>
        <v>751209.52</v>
      </c>
      <c r="R20" s="90">
        <f>SUM(D20-Q20)</f>
        <v>5258466.6099999994</v>
      </c>
      <c r="S20" s="22"/>
    </row>
    <row r="21" spans="1:19">
      <c r="A21" s="109"/>
      <c r="B21" s="110"/>
      <c r="C21" s="110" t="s">
        <v>59</v>
      </c>
      <c r="D21" s="111">
        <f>D20</f>
        <v>6009676.1299999999</v>
      </c>
      <c r="E21"/>
      <c r="F21"/>
      <c r="G21" s="8">
        <f>D21</f>
        <v>6009676.1299999999</v>
      </c>
      <c r="H21"/>
      <c r="I21" s="52"/>
      <c r="J21">
        <v>6009676.1299999999</v>
      </c>
      <c r="K21"/>
      <c r="L21" s="53"/>
      <c r="M21" s="51">
        <v>6009676.1299999999</v>
      </c>
      <c r="N21"/>
      <c r="O21"/>
      <c r="P21"/>
      <c r="Q21" s="24"/>
      <c r="R21" s="130"/>
    </row>
    <row r="22" spans="1:19">
      <c r="A22"/>
      <c r="C22" s="104" t="s">
        <v>58</v>
      </c>
      <c r="D22" s="108">
        <f>SUM(D7:D17)+D20</f>
        <v>19934738.710000001</v>
      </c>
      <c r="E22"/>
      <c r="F22"/>
      <c r="G22"/>
      <c r="H22"/>
      <c r="I22" s="52"/>
      <c r="J22"/>
      <c r="K22"/>
      <c r="L22" s="53"/>
      <c r="M22" s="51"/>
      <c r="N22"/>
      <c r="O22"/>
      <c r="P22"/>
      <c r="Q22" s="24">
        <f>Q18+Q20</f>
        <v>3944150.9699999997</v>
      </c>
      <c r="R22" s="108">
        <f>SUM(R7:R17)+R20</f>
        <v>15990587.739999998</v>
      </c>
    </row>
    <row r="23" spans="1:19">
      <c r="A23"/>
      <c r="B23"/>
      <c r="C23"/>
      <c r="D23" s="8"/>
      <c r="E23"/>
      <c r="F23"/>
      <c r="G23"/>
      <c r="H23"/>
      <c r="I23"/>
      <c r="J23"/>
      <c r="K23"/>
      <c r="L23"/>
      <c r="M23"/>
      <c r="N23"/>
      <c r="O23"/>
      <c r="P23"/>
      <c r="Q23"/>
      <c r="R23" s="131"/>
    </row>
    <row r="24" spans="1:19" ht="25.5">
      <c r="A24" s="36" t="s">
        <v>16</v>
      </c>
      <c r="B24" s="11" t="s">
        <v>17</v>
      </c>
      <c r="C24" s="11" t="s">
        <v>2</v>
      </c>
      <c r="D24" s="112" t="s">
        <v>63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 s="48"/>
    </row>
    <row r="25" spans="1:19" ht="15.75">
      <c r="A25" s="5" t="s">
        <v>18</v>
      </c>
      <c r="B25" s="9"/>
      <c r="C25" s="10">
        <v>720894.6</v>
      </c>
      <c r="D25" s="37">
        <v>332459.53999999998</v>
      </c>
      <c r="E25" s="46">
        <f>1978.93</f>
        <v>1978.93</v>
      </c>
      <c r="F25" s="38">
        <v>1978.93</v>
      </c>
      <c r="G25" s="38">
        <v>1978.93</v>
      </c>
      <c r="H25" s="38">
        <v>1978.93</v>
      </c>
      <c r="I25" s="38">
        <v>1978.93</v>
      </c>
      <c r="J25" s="38">
        <v>1978.93</v>
      </c>
      <c r="K25" s="38">
        <v>1978.93</v>
      </c>
      <c r="L25" s="38">
        <v>1978.93</v>
      </c>
      <c r="M25" s="38">
        <v>1978.93</v>
      </c>
      <c r="N25" s="38">
        <v>1978.93</v>
      </c>
      <c r="O25" s="38">
        <v>1978.93</v>
      </c>
      <c r="P25" s="38">
        <v>1978.93</v>
      </c>
      <c r="Q25" s="140">
        <f>SUM(E25:P25)</f>
        <v>23747.16</v>
      </c>
      <c r="R25" s="49">
        <f>D25-Q25</f>
        <v>308712.38</v>
      </c>
    </row>
    <row r="26" spans="1:19" ht="15.75">
      <c r="A26" s="39" t="s">
        <v>19</v>
      </c>
      <c r="B26" s="40"/>
      <c r="C26" s="41">
        <v>1794507.31</v>
      </c>
      <c r="D26" s="37">
        <v>1034480.67</v>
      </c>
      <c r="E26" s="47">
        <f>6157.62</f>
        <v>6157.62</v>
      </c>
      <c r="F26" s="42">
        <v>6157.62</v>
      </c>
      <c r="G26" s="42">
        <v>6157.62</v>
      </c>
      <c r="H26" s="42">
        <v>6157.62</v>
      </c>
      <c r="I26" s="42">
        <v>6157.62</v>
      </c>
      <c r="J26" s="42">
        <v>6157.62</v>
      </c>
      <c r="K26" s="42">
        <v>6157.62</v>
      </c>
      <c r="L26" s="42">
        <v>6157.62</v>
      </c>
      <c r="M26" s="42">
        <v>6157.62</v>
      </c>
      <c r="N26" s="42">
        <v>6157.62</v>
      </c>
      <c r="O26" s="42">
        <v>6157.62</v>
      </c>
      <c r="P26" s="42">
        <v>6157.62</v>
      </c>
      <c r="Q26" s="140">
        <f>SUM(E26:P26)</f>
        <v>73891.44</v>
      </c>
      <c r="R26" s="49">
        <f t="shared" ref="R26" si="3">D26-Q26</f>
        <v>960589.23</v>
      </c>
    </row>
    <row r="27" spans="1:19" ht="16.5" thickBot="1">
      <c r="A27" s="109"/>
      <c r="B27" s="114"/>
      <c r="C27" s="115" t="s">
        <v>60</v>
      </c>
      <c r="D27" s="113">
        <f t="shared" ref="D27:R27" si="4">SUM(D25:D26)</f>
        <v>1366940.21</v>
      </c>
      <c r="E27" s="44">
        <f t="shared" si="4"/>
        <v>8136.55</v>
      </c>
      <c r="F27" s="44">
        <f t="shared" si="4"/>
        <v>8136.55</v>
      </c>
      <c r="G27" s="44">
        <f t="shared" si="4"/>
        <v>8136.55</v>
      </c>
      <c r="H27" s="44">
        <f t="shared" si="4"/>
        <v>8136.55</v>
      </c>
      <c r="I27" s="44">
        <f t="shared" si="4"/>
        <v>8136.55</v>
      </c>
      <c r="J27" s="44">
        <f t="shared" si="4"/>
        <v>8136.55</v>
      </c>
      <c r="K27" s="44">
        <f t="shared" si="4"/>
        <v>8136.55</v>
      </c>
      <c r="L27" s="44">
        <f t="shared" si="4"/>
        <v>8136.55</v>
      </c>
      <c r="M27" s="44">
        <f t="shared" si="4"/>
        <v>8136.55</v>
      </c>
      <c r="N27" s="44">
        <f t="shared" si="4"/>
        <v>8136.55</v>
      </c>
      <c r="O27" s="44">
        <f t="shared" si="4"/>
        <v>8136.55</v>
      </c>
      <c r="P27" s="44">
        <f t="shared" si="4"/>
        <v>8136.55</v>
      </c>
      <c r="Q27" s="139">
        <f t="shared" si="4"/>
        <v>97638.6</v>
      </c>
      <c r="R27" s="50">
        <f t="shared" si="4"/>
        <v>1269301.6099999999</v>
      </c>
    </row>
    <row r="28" spans="1:19" ht="15.75" hidden="1" thickBot="1">
      <c r="A28"/>
      <c r="B28"/>
      <c r="C28"/>
      <c r="D28"/>
      <c r="E28" s="45"/>
      <c r="F28" s="103" t="s">
        <v>61</v>
      </c>
      <c r="G28" s="116">
        <f>D27-E27-F27-G27</f>
        <v>1342530.5599999998</v>
      </c>
      <c r="H28"/>
      <c r="I28"/>
      <c r="J28" s="118">
        <f>G28-H27-I27-J27</f>
        <v>1318120.9099999997</v>
      </c>
      <c r="K28"/>
      <c r="L28"/>
      <c r="M28" s="118">
        <f>J28-K27-L27-M27</f>
        <v>1293711.2599999995</v>
      </c>
      <c r="N28"/>
      <c r="O28"/>
      <c r="Q28" s="133"/>
      <c r="R28" s="48"/>
    </row>
    <row r="29" spans="1:19" ht="19.5" thickBot="1">
      <c r="A29"/>
      <c r="B29" s="82"/>
      <c r="C29" s="83" t="s">
        <v>65</v>
      </c>
      <c r="D29" s="117">
        <f>D22+D27</f>
        <v>21301678.920000002</v>
      </c>
      <c r="E29" s="127"/>
      <c r="F29" s="128" t="s">
        <v>62</v>
      </c>
      <c r="G29" s="129" t="e">
        <f>G19+G21+G28</f>
        <v>#REF!</v>
      </c>
      <c r="H29" s="48"/>
      <c r="I29" s="48"/>
      <c r="J29" s="129" t="e">
        <f>J19+J21+J28</f>
        <v>#REF!</v>
      </c>
      <c r="K29"/>
      <c r="L29"/>
      <c r="M29" s="8" t="e">
        <f>M28+M21+M19</f>
        <v>#REF!</v>
      </c>
      <c r="N29" s="134"/>
      <c r="O29" s="135"/>
      <c r="P29" s="136" t="s">
        <v>70</v>
      </c>
      <c r="Q29" s="137">
        <f>Q18+Q20+Q27</f>
        <v>4041789.57</v>
      </c>
      <c r="R29" s="132">
        <f>R18+R20+R27</f>
        <v>17259889.349999998</v>
      </c>
    </row>
    <row r="30" spans="1:19">
      <c r="A30"/>
      <c r="E30" s="48"/>
      <c r="F30" s="48"/>
      <c r="G30" s="48"/>
      <c r="H30" s="48"/>
      <c r="I30" s="48"/>
      <c r="J30" s="48"/>
      <c r="K30"/>
      <c r="L30"/>
      <c r="M30"/>
      <c r="N30"/>
      <c r="O30" s="48"/>
      <c r="P30" s="48"/>
      <c r="Q30" s="141"/>
      <c r="R30" s="43"/>
      <c r="S30" s="43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3" spans="1:7">
      <c r="A33" s="88" t="s">
        <v>56</v>
      </c>
      <c r="B33" s="88"/>
      <c r="C33" s="88"/>
      <c r="D33" s="88"/>
      <c r="E33" s="88"/>
      <c r="F33" s="88"/>
      <c r="G33" s="88"/>
    </row>
  </sheetData>
  <mergeCells count="10">
    <mergeCell ref="E20:O20"/>
    <mergeCell ref="C19:D19"/>
    <mergeCell ref="E19:F19"/>
    <mergeCell ref="H19:I19"/>
    <mergeCell ref="E5:G5"/>
    <mergeCell ref="H5:J5"/>
    <mergeCell ref="K5:M5"/>
    <mergeCell ref="N5:P5"/>
    <mergeCell ref="E9:O9"/>
    <mergeCell ref="C18:D18"/>
  </mergeCells>
  <pageMargins left="0.51181102362204722" right="0.11811023622047245" top="0.74803149606299213" bottom="0.74803149606299213" header="0.31496062992125984" footer="0.31496062992125984"/>
  <pageSetup paperSize="9" scale="58" orientation="landscape" r:id="rId1"/>
  <headerFooter>
    <oddHeader>&amp;CESTADO PREVISION MOVIMIENTOS Y SITUACION DEUDA</oddHeader>
  </headerFooter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13" sqref="E13"/>
    </sheetView>
  </sheetViews>
  <sheetFormatPr baseColWidth="10" defaultRowHeight="15"/>
  <cols>
    <col min="1" max="1" width="13" customWidth="1"/>
    <col min="2" max="2" width="19.140625" customWidth="1"/>
    <col min="3" max="3" width="15.42578125" customWidth="1"/>
    <col min="4" max="4" width="16.140625" customWidth="1"/>
    <col min="5" max="5" width="11.5703125" bestFit="1" customWidth="1"/>
    <col min="6" max="6" width="11.85546875" bestFit="1" customWidth="1"/>
    <col min="7" max="7" width="11.5703125" bestFit="1" customWidth="1"/>
    <col min="9" max="9" width="14.140625" customWidth="1"/>
  </cols>
  <sheetData>
    <row r="1" spans="1:10">
      <c r="B1" s="54" t="s">
        <v>46</v>
      </c>
      <c r="D1" s="55" t="s">
        <v>47</v>
      </c>
    </row>
    <row r="2" spans="1:10" ht="15.75" thickBot="1"/>
    <row r="3" spans="1:10" ht="27" thickBot="1">
      <c r="A3" s="56" t="s">
        <v>0</v>
      </c>
      <c r="B3" s="56" t="s">
        <v>1</v>
      </c>
      <c r="C3" s="57" t="s">
        <v>2</v>
      </c>
      <c r="D3" s="123" t="s">
        <v>63</v>
      </c>
      <c r="E3" s="58" t="s">
        <v>48</v>
      </c>
      <c r="F3" s="59" t="s">
        <v>49</v>
      </c>
      <c r="G3" s="59" t="s">
        <v>50</v>
      </c>
      <c r="H3" s="59" t="s">
        <v>51</v>
      </c>
      <c r="I3" s="121" t="s">
        <v>52</v>
      </c>
    </row>
    <row r="4" spans="1:10" ht="25.5" customHeight="1" thickBot="1">
      <c r="A4" s="60" t="s">
        <v>3</v>
      </c>
      <c r="B4" s="61" t="s">
        <v>4</v>
      </c>
      <c r="C4" s="62">
        <v>4097574.24</v>
      </c>
      <c r="D4" s="29">
        <v>819515.04</v>
      </c>
      <c r="E4" s="63">
        <v>0</v>
      </c>
      <c r="F4" s="63">
        <v>0</v>
      </c>
      <c r="G4" s="122">
        <v>0</v>
      </c>
      <c r="H4" s="122">
        <v>0</v>
      </c>
      <c r="I4" s="26">
        <f>SUM(E4:H4)</f>
        <v>0</v>
      </c>
    </row>
    <row r="5" spans="1:10" ht="52.5" thickBot="1">
      <c r="A5" s="64" t="s">
        <v>20</v>
      </c>
      <c r="B5" s="2" t="s">
        <v>21</v>
      </c>
      <c r="C5" s="6">
        <v>2189299</v>
      </c>
      <c r="D5" s="29">
        <v>1374506.56</v>
      </c>
      <c r="E5" s="65">
        <v>9305.65</v>
      </c>
      <c r="F5" s="26">
        <v>8826.24</v>
      </c>
      <c r="G5" s="122">
        <v>8407.5</v>
      </c>
      <c r="H5" s="122">
        <v>8407.5</v>
      </c>
      <c r="I5" s="26">
        <f t="shared" ref="I5:I15" si="0">SUM(E5:H5)</f>
        <v>34946.89</v>
      </c>
    </row>
    <row r="6" spans="1:10" ht="39.75" thickBot="1">
      <c r="A6" s="66" t="s">
        <v>53</v>
      </c>
      <c r="B6" s="67" t="s">
        <v>54</v>
      </c>
      <c r="C6" s="68">
        <v>3110284</v>
      </c>
      <c r="D6" s="29">
        <v>414704.53</v>
      </c>
      <c r="E6" s="203"/>
      <c r="F6" s="204"/>
      <c r="G6" s="205"/>
      <c r="H6" s="122">
        <v>0</v>
      </c>
      <c r="I6" s="26">
        <f t="shared" si="0"/>
        <v>0</v>
      </c>
    </row>
    <row r="7" spans="1:10" ht="25.5" thickBot="1">
      <c r="A7" s="69" t="s">
        <v>6</v>
      </c>
      <c r="B7" s="70" t="s">
        <v>7</v>
      </c>
      <c r="C7" s="71">
        <v>3471073.29</v>
      </c>
      <c r="D7" s="29">
        <v>1157024.49</v>
      </c>
      <c r="E7" s="65">
        <v>13363.63</v>
      </c>
      <c r="F7" s="26">
        <v>12949.11</v>
      </c>
      <c r="G7" s="122">
        <v>12949.11</v>
      </c>
      <c r="H7" s="122">
        <v>12949.11</v>
      </c>
      <c r="I7" s="26">
        <f t="shared" si="0"/>
        <v>52210.96</v>
      </c>
    </row>
    <row r="8" spans="1:10" ht="25.5" thickBot="1">
      <c r="A8" s="60" t="s">
        <v>8</v>
      </c>
      <c r="B8" s="61" t="s">
        <v>9</v>
      </c>
      <c r="C8" s="62">
        <v>4590089.05</v>
      </c>
      <c r="D8" s="29">
        <v>1224023.72</v>
      </c>
      <c r="E8" s="63">
        <v>0</v>
      </c>
      <c r="F8" s="63">
        <v>0</v>
      </c>
      <c r="G8" s="122">
        <v>0</v>
      </c>
      <c r="H8" s="122">
        <v>0</v>
      </c>
      <c r="I8" s="26">
        <f t="shared" si="0"/>
        <v>0</v>
      </c>
    </row>
    <row r="9" spans="1:10" ht="27" thickBot="1">
      <c r="A9" s="72" t="s">
        <v>10</v>
      </c>
      <c r="B9" s="73" t="s">
        <v>11</v>
      </c>
      <c r="C9" s="74">
        <v>3286071</v>
      </c>
      <c r="D9" s="29">
        <v>1314428.3999999999</v>
      </c>
      <c r="E9" s="65">
        <v>17826.939999999999</v>
      </c>
      <c r="F9" s="26">
        <v>17381.259999999998</v>
      </c>
      <c r="G9" s="122">
        <v>17381.259999999998</v>
      </c>
      <c r="H9" s="122">
        <v>17381.259999999998</v>
      </c>
      <c r="I9" s="26">
        <f t="shared" si="0"/>
        <v>69970.719999999987</v>
      </c>
    </row>
    <row r="10" spans="1:10" ht="27" thickBot="1">
      <c r="A10" s="72" t="s">
        <v>12</v>
      </c>
      <c r="B10" s="73" t="s">
        <v>13</v>
      </c>
      <c r="C10" s="74">
        <v>5923530.4900000002</v>
      </c>
      <c r="D10" s="29">
        <v>2961765.25</v>
      </c>
      <c r="E10" s="65">
        <v>10459.26</v>
      </c>
      <c r="F10" s="26">
        <v>10120.66</v>
      </c>
      <c r="G10" s="122">
        <v>10120.66</v>
      </c>
      <c r="H10" s="122">
        <v>10120.66</v>
      </c>
      <c r="I10" s="26">
        <f t="shared" si="0"/>
        <v>40821.24</v>
      </c>
      <c r="J10" s="75"/>
    </row>
    <row r="11" spans="1:10" ht="27" thickBot="1">
      <c r="A11" s="76" t="s">
        <v>55</v>
      </c>
      <c r="B11" s="77" t="s">
        <v>15</v>
      </c>
      <c r="C11" s="78">
        <v>2984613.43</v>
      </c>
      <c r="D11" s="29">
        <v>795896.79</v>
      </c>
      <c r="E11" s="63">
        <v>0</v>
      </c>
      <c r="F11" s="63"/>
      <c r="G11" s="122">
        <v>0</v>
      </c>
      <c r="H11" s="122">
        <v>0</v>
      </c>
      <c r="I11" s="26">
        <f t="shared" si="0"/>
        <v>0</v>
      </c>
    </row>
    <row r="12" spans="1:10" ht="52.5" thickBot="1">
      <c r="A12" s="34" t="s">
        <v>22</v>
      </c>
      <c r="B12" s="79" t="s">
        <v>23</v>
      </c>
      <c r="C12" s="7">
        <v>1890481.69</v>
      </c>
      <c r="D12" s="29">
        <v>747953.86</v>
      </c>
      <c r="E12" s="26">
        <v>5937.18</v>
      </c>
      <c r="F12" s="26">
        <v>5458.14</v>
      </c>
      <c r="G12" s="122">
        <v>5016.87</v>
      </c>
      <c r="H12" s="122">
        <v>5016.87</v>
      </c>
      <c r="I12" s="26">
        <f t="shared" si="0"/>
        <v>21429.059999999998</v>
      </c>
    </row>
    <row r="13" spans="1:10" ht="15.75" thickBot="1">
      <c r="A13" s="34" t="s">
        <v>42</v>
      </c>
      <c r="B13" s="28">
        <v>41978</v>
      </c>
      <c r="C13" s="19">
        <v>7695618.9699999997</v>
      </c>
      <c r="D13" s="29">
        <v>543815.34</v>
      </c>
      <c r="E13" s="80">
        <v>1573.65</v>
      </c>
      <c r="F13" s="26">
        <v>839.07</v>
      </c>
      <c r="G13" s="122">
        <v>816.34</v>
      </c>
      <c r="H13" s="122">
        <v>765.31</v>
      </c>
      <c r="I13" s="26">
        <f t="shared" si="0"/>
        <v>3994.3700000000003</v>
      </c>
    </row>
    <row r="14" spans="1:10" ht="21" customHeight="1" thickBot="1">
      <c r="A14" s="81" t="s">
        <v>43</v>
      </c>
      <c r="B14" s="32">
        <v>41978</v>
      </c>
      <c r="C14" s="33">
        <v>4000000</v>
      </c>
      <c r="D14" s="89">
        <v>2571428.6</v>
      </c>
      <c r="E14" s="37">
        <v>5232.8599999999997</v>
      </c>
      <c r="F14" s="37">
        <v>4985.83</v>
      </c>
      <c r="G14" s="49">
        <v>4748.17</v>
      </c>
      <c r="H14" s="49">
        <v>4748.17</v>
      </c>
      <c r="I14" s="26">
        <f t="shared" si="0"/>
        <v>19715.03</v>
      </c>
    </row>
    <row r="15" spans="1:10" ht="52.5" thickBot="1">
      <c r="A15" s="34" t="s">
        <v>44</v>
      </c>
      <c r="B15" s="20" t="s">
        <v>45</v>
      </c>
      <c r="C15" s="35">
        <v>6009676.1299999999</v>
      </c>
      <c r="D15" s="35">
        <v>6009676.1299999999</v>
      </c>
      <c r="E15" s="84"/>
      <c r="F15" s="85"/>
      <c r="G15" s="86"/>
      <c r="H15" s="87">
        <v>78786.850000000006</v>
      </c>
      <c r="I15" s="26">
        <f t="shared" si="0"/>
        <v>78786.850000000006</v>
      </c>
    </row>
    <row r="16" spans="1:10">
      <c r="A16" s="1"/>
      <c r="B16" s="1"/>
      <c r="C16" s="1"/>
      <c r="D16" s="4">
        <f>SUM(D4:D15)</f>
        <v>19934738.710000001</v>
      </c>
      <c r="F16" s="25"/>
      <c r="G16" s="24"/>
      <c r="I16" s="120">
        <f>SUM(I4:I15)</f>
        <v>321875.12</v>
      </c>
    </row>
    <row r="17" spans="1:7">
      <c r="A17" s="1"/>
      <c r="B17" s="3"/>
      <c r="C17" s="3"/>
      <c r="D17" s="4"/>
    </row>
    <row r="18" spans="1:7">
      <c r="G18" s="24"/>
    </row>
    <row r="20" spans="1:7">
      <c r="G20" s="24"/>
    </row>
  </sheetData>
  <mergeCells count="1">
    <mergeCell ref="E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 PREV AMORT.</vt:lpstr>
      <vt:lpstr>2018 PREV. INTERESES </vt:lpstr>
    </vt:vector>
  </TitlesOfParts>
  <Company>Ajuntament de Dénia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Constantino Baeza</cp:lastModifiedBy>
  <cp:lastPrinted>2017-11-20T10:56:16Z</cp:lastPrinted>
  <dcterms:created xsi:type="dcterms:W3CDTF">2014-03-18T08:12:51Z</dcterms:created>
  <dcterms:modified xsi:type="dcterms:W3CDTF">2018-03-05T12:34:26Z</dcterms:modified>
</cp:coreProperties>
</file>